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3"/>
  <workbookPr autoCompressPictures="0"/>
  <workbookProtection workbookPassword="F67F" lockStructure="1"/>
  <bookViews>
    <workbookView xWindow="0" yWindow="465" windowWidth="25605" windowHeight="15540"/>
  </bookViews>
  <sheets>
    <sheet name="Verwachte jaarrekening" sheetId="1" r:id="rId1"/>
    <sheet name="Restwaarde" sheetId="2" r:id="rId2"/>
    <sheet name="Verwacht dividend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E28" i="1" l="1"/>
  <c r="E27" i="1"/>
  <c r="E26" i="1"/>
  <c r="B1" i="3"/>
  <c r="G18" i="1"/>
  <c r="D16" i="1"/>
  <c r="E16" i="1" s="1"/>
  <c r="G6" i="1"/>
  <c r="D6" i="1"/>
  <c r="D3" i="1"/>
  <c r="E3" i="1" s="1"/>
  <c r="B3" i="3"/>
  <c r="B5" i="3" s="1"/>
  <c r="B4" i="3"/>
  <c r="B16" i="3" s="1"/>
  <c r="B17" i="3"/>
  <c r="E8" i="1"/>
  <c r="E9" i="1"/>
  <c r="B5" i="1"/>
  <c r="E5" i="1" s="1"/>
  <c r="B6" i="1"/>
  <c r="E6" i="1" s="1"/>
  <c r="E11" i="1"/>
  <c r="E13" i="1"/>
  <c r="E14" i="1"/>
  <c r="B16" i="1"/>
  <c r="B22" i="1"/>
  <c r="C1" i="1"/>
  <c r="E20" i="1"/>
  <c r="B19" i="3" l="1"/>
  <c r="B21" i="3" s="1"/>
  <c r="B24" i="3" s="1"/>
  <c r="D22" i="1" s="1"/>
  <c r="E22" i="1" s="1"/>
  <c r="E18" i="1"/>
  <c r="E24" i="1" l="1"/>
</calcChain>
</file>

<file path=xl/sharedStrings.xml><?xml version="1.0" encoding="utf-8"?>
<sst xmlns="http://schemas.openxmlformats.org/spreadsheetml/2006/main" count="82" uniqueCount="70">
  <si>
    <t>Aantal zonnestroomdelen</t>
  </si>
  <si>
    <t>Stroomverbruik</t>
  </si>
  <si>
    <t>Gasverbruik</t>
  </si>
  <si>
    <t>Overige stroom</t>
  </si>
  <si>
    <t>Vastrecht gas</t>
  </si>
  <si>
    <t>Vastrecht stroom</t>
  </si>
  <si>
    <t>Heffingskorting</t>
  </si>
  <si>
    <t>Transportkosten stroom</t>
  </si>
  <si>
    <t>Transportkosten gas</t>
  </si>
  <si>
    <t>kWh</t>
  </si>
  <si>
    <t>m3</t>
  </si>
  <si>
    <t>maanden</t>
  </si>
  <si>
    <t>Aanbevolen aantal zonnestroomdelen</t>
  </si>
  <si>
    <t>= Het aantal zonnestroomdelen waarmee u 80% van uw verbruik dekt.</t>
  </si>
  <si>
    <t>jaar</t>
  </si>
  <si>
    <t>Restwaarde</t>
  </si>
  <si>
    <t>Postcoderoosregeling gegarandeerd voor 15 jaar!</t>
  </si>
  <si>
    <t>Per 1 augustus 2015</t>
  </si>
  <si>
    <t>Datum</t>
  </si>
  <si>
    <t>Per 1 augustus 2016</t>
  </si>
  <si>
    <t>Per 1 augustus 2017</t>
  </si>
  <si>
    <t>Per 1 augustus 2018</t>
  </si>
  <si>
    <t>Per 1 augustus 2019</t>
  </si>
  <si>
    <t>Per 1 augustus 2020</t>
  </si>
  <si>
    <t>Per 1 augustus 2021</t>
  </si>
  <si>
    <t>Per 1 augustus 2022</t>
  </si>
  <si>
    <t>Per 1 augustus 2023</t>
  </si>
  <si>
    <t>Per 1 augustus 2024</t>
  </si>
  <si>
    <t>Per 1 augustus 2025</t>
  </si>
  <si>
    <t>Per 1 augustus 2026</t>
  </si>
  <si>
    <t>Per 1 augustus 2027</t>
  </si>
  <si>
    <t>Per 1 augustus 2028</t>
  </si>
  <si>
    <t>Per 1 augustus 2029</t>
  </si>
  <si>
    <t>Per 1 augustus 2030</t>
  </si>
  <si>
    <t>Per 1 augustus 2031</t>
  </si>
  <si>
    <t>Per 1 augustus 2032</t>
  </si>
  <si>
    <t>Per 1 augustus 2033</t>
  </si>
  <si>
    <t>Per 1 augustus 2034</t>
  </si>
  <si>
    <t>Per 1 augustus 2035</t>
  </si>
  <si>
    <t>Totaal energiekosten (incl. BTW)</t>
  </si>
  <si>
    <t>Incl. BTW</t>
  </si>
  <si>
    <t>Dividend</t>
  </si>
  <si>
    <t>zonnestroomdelen</t>
  </si>
  <si>
    <t>Stroom DE Ramplaan</t>
  </si>
  <si>
    <t>Verwachte stroomverkoop</t>
  </si>
  <si>
    <t>Verwacht resultaat voor afschrijving</t>
  </si>
  <si>
    <t># Zonnestroomdelen</t>
  </si>
  <si>
    <t>Verwacht dividend/zonnestroomdeel</t>
  </si>
  <si>
    <t>Totaal Greenchoice</t>
  </si>
  <si>
    <t>Korting energiebelasting</t>
  </si>
  <si>
    <t>Verwachte terugverdientijd</t>
  </si>
  <si>
    <t>Kosten</t>
  </si>
  <si>
    <t>Baten</t>
  </si>
  <si>
    <t>Totaal verwachte aanbrengpremie</t>
  </si>
  <si>
    <t>Totaal verwachte operationele kosten</t>
  </si>
  <si>
    <t>Totaal verwachte baten</t>
  </si>
  <si>
    <t>Energiebelasting/kWh incl. btw</t>
  </si>
  <si>
    <t>Verwacht voordeel uit participatie DE Ramplaan</t>
  </si>
  <si>
    <t>Verwacht voordeel/zonnestroomdeel</t>
  </si>
  <si>
    <t>Piektarief (verkoop)</t>
  </si>
  <si>
    <t>Daltarief (verkoop)</t>
  </si>
  <si>
    <t>Verwachte productie</t>
  </si>
  <si>
    <t>verwachte dalproductie (=2/7)</t>
  </si>
  <si>
    <t>verwachte piekproductie (=5/7)</t>
  </si>
  <si>
    <t># Leden bij Greenchoice</t>
  </si>
  <si>
    <t>Aanbrengpremie/lid</t>
  </si>
  <si>
    <t>Verwacht dividend 2020</t>
  </si>
  <si>
    <t>Greenchoice-gasprijs (jan.2021)</t>
  </si>
  <si>
    <t>Greenchoice stroomprijs (jan. 2021)</t>
  </si>
  <si>
    <t>Verwacht dividend (2021)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</si>
</sst>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9">
    <numFmt numFmtId="44" formatCode="_ &quot;€&quot;\ * #,##0.00_ ;_ &quot;€&quot;\ * \-#,##0.00_ ;_ &quot;€&quot;\ * &quot;-&quot;??_ ;_ @_ "/>
    <numFmt numFmtId="164" formatCode="_-&quot;€&quot;* #,##0.00_-;\-&quot;€&quot;* #,##0.00_-;_-&quot;€&quot;* &quot;-&quot;??_-;_-@_-"/>
    <numFmt numFmtId="165" formatCode="_-&quot;€&quot;* #,##0.00_-;_-&quot;€&quot;* #,##0.00\-;_-&quot;€&quot;* &quot;-&quot;??_-;_-@_-"/>
    <numFmt numFmtId="166" formatCode="_-* #,##0.00_-;_-* #,##0.00\-;_-* &quot;-&quot;??_-;_-@_-"/>
    <numFmt numFmtId="167" formatCode="_ &quot;€&quot;\ * #,##0.0000_ ;_ &quot;€&quot;\ * \-#,##0.0000_ ;_ &quot;€&quot;\ * &quot;-&quot;??_ ;_ @_ "/>
    <numFmt numFmtId="168" formatCode="0.0%"/>
    <numFmt numFmtId="169" formatCode="_ &quot;€&quot;\ * #,##0_ ;_ &quot;€&quot;\ * \-#,##0_ ;_ &quot;€&quot;\ * &quot;-&quot;??_ ;_ @_ "/>
    <numFmt numFmtId="170" formatCode="&quot;€&quot;#,##0.00"/>
    <numFmt numFmtId="171" formatCode="_-* #,##0.0_-;_-* #,##0.0\-;_-* &quot;-&quot;??_-;_-@_-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u/>
      <sz val="11"/>
      <color theme="11"/>
      <name val="Calibri"/>
      <family val="2"/>
      <scheme val="minor"/>
    </font>
    <font>
      <i/>
      <sz val="11"/>
      <color theme="1"/>
      <name val="Calibri"/>
      <scheme val="minor"/>
    </font>
    <font>
      <sz val="11"/>
      <color rgb="FFFF0000"/>
      <name val="Calibri"/>
      <scheme val="minor"/>
    </font>
    <font>
      <b/>
      <sz val="11"/>
      <color rgb="FFFF0000"/>
      <name val="Calibri"/>
      <scheme val="minor"/>
    </font>
  </fonts>
  <fills count="3">
    <fill>
      <patternFill patternType="none"/>
    </fill>
    <fill>
      <patternFill patternType="gray125"/>
    </fill>
    <fill>
      <patternFill patternType="solid">
        <fgColor rgb="FFCCFFCC"/>
        <bgColor indexed="64"/>
      </patternFill>
    </fill>
  </fills>
  <borders count="6">
    <border>
      <left/>
      <right/>
      <top/>
      <bottom/>
      <diagonal/>
    </border>
    <border>
      <left style="thick">
        <color auto="1"/>
      </left>
      <right style="thick">
        <color auto="1"/>
      </right>
      <top style="thick">
        <color auto="1"/>
      </top>
      <bottom/>
      <diagonal/>
    </border>
    <border>
      <left style="thick">
        <color auto="1"/>
      </left>
      <right style="thick">
        <color auto="1"/>
      </right>
      <top/>
      <bottom/>
      <diagonal/>
    </border>
    <border>
      <left style="thick">
        <color auto="1"/>
      </left>
      <right style="thick">
        <color auto="1"/>
      </right>
      <top/>
      <bottom style="thick">
        <color auto="1"/>
      </bottom>
      <diagonal/>
    </border>
    <border>
      <left/>
      <right/>
      <top style="thick">
        <color auto="1"/>
      </top>
      <bottom/>
      <diagonal/>
    </border>
    <border>
      <left/>
      <right/>
      <top style="thick">
        <color auto="1"/>
      </top>
      <bottom style="thick">
        <color auto="1"/>
      </bottom>
      <diagonal/>
    </border>
  </borders>
  <cellStyleXfs count="34">
    <xf numFmtId="0" fontId="0" fillId="0" borderId="0"/>
    <xf numFmtId="4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166" fontId="1" fillId="0" borderId="0" applyFon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43">
    <xf numFmtId="0" fontId="0" fillId="0" borderId="0" xfId="0"/>
    <xf numFmtId="0" fontId="0" fillId="0" borderId="0" xfId="0" applyProtection="1"/>
    <xf numFmtId="0" fontId="2" fillId="2" borderId="1" xfId="0" applyFont="1" applyFill="1" applyBorder="1" applyAlignment="1" applyProtection="1">
      <alignment horizontal="center"/>
      <protection locked="0"/>
    </xf>
    <xf numFmtId="0" fontId="2" fillId="2" borderId="2" xfId="0" applyFont="1" applyFill="1" applyBorder="1" applyAlignment="1" applyProtection="1">
      <alignment horizontal="center"/>
      <protection locked="0"/>
    </xf>
    <xf numFmtId="0" fontId="2" fillId="2" borderId="3" xfId="0" applyFont="1" applyFill="1" applyBorder="1" applyAlignment="1" applyProtection="1">
      <alignment horizontal="center"/>
      <protection locked="0"/>
    </xf>
    <xf numFmtId="167" fontId="0" fillId="0" borderId="0" xfId="1" applyNumberFormat="1" applyFont="1" applyProtection="1"/>
    <xf numFmtId="44" fontId="0" fillId="0" borderId="0" xfId="1" applyFont="1" applyProtection="1"/>
    <xf numFmtId="44" fontId="0" fillId="0" borderId="0" xfId="1" applyNumberFormat="1" applyFont="1" applyProtection="1"/>
    <xf numFmtId="0" fontId="0" fillId="0" borderId="0" xfId="0" applyFill="1" applyBorder="1" applyProtection="1"/>
    <xf numFmtId="0" fontId="2" fillId="0" borderId="0" xfId="0" applyFont="1" applyBorder="1" applyAlignment="1" applyProtection="1">
      <alignment wrapText="1"/>
    </xf>
    <xf numFmtId="0" fontId="2" fillId="0" borderId="0" xfId="0" applyFont="1" applyProtection="1"/>
    <xf numFmtId="0" fontId="0" fillId="0" borderId="0" xfId="0" quotePrefix="1" applyProtection="1"/>
    <xf numFmtId="0" fontId="5" fillId="0" borderId="0" xfId="0" applyFont="1" applyProtection="1"/>
    <xf numFmtId="0" fontId="5" fillId="0" borderId="0" xfId="0" applyFont="1" applyAlignment="1" applyProtection="1">
      <alignment horizontal="right" vertical="center"/>
    </xf>
    <xf numFmtId="165" fontId="5" fillId="0" borderId="0" xfId="0" applyNumberFormat="1" applyFont="1" applyAlignment="1" applyProtection="1">
      <alignment horizontal="left"/>
    </xf>
    <xf numFmtId="0" fontId="7" fillId="0" borderId="0" xfId="0" applyFont="1" applyAlignment="1" applyProtection="1">
      <alignment horizontal="left"/>
    </xf>
    <xf numFmtId="164" fontId="0" fillId="0" borderId="0" xfId="0" applyNumberFormat="1" applyProtection="1"/>
    <xf numFmtId="1" fontId="0" fillId="0" borderId="0" xfId="0" applyNumberFormat="1" applyProtection="1"/>
    <xf numFmtId="44" fontId="0" fillId="0" borderId="0" xfId="0" applyNumberFormat="1" applyProtection="1"/>
    <xf numFmtId="0" fontId="0" fillId="0" borderId="4" xfId="0" applyBorder="1" applyProtection="1"/>
    <xf numFmtId="44" fontId="0" fillId="0" borderId="4" xfId="0" applyNumberFormat="1" applyBorder="1" applyProtection="1"/>
    <xf numFmtId="0" fontId="5" fillId="0" borderId="0" xfId="0" applyFont="1" applyAlignment="1" applyProtection="1"/>
    <xf numFmtId="0" fontId="2" fillId="0" borderId="5" xfId="0" applyFont="1" applyBorder="1" applyAlignment="1" applyProtection="1">
      <alignment wrapText="1"/>
    </xf>
    <xf numFmtId="0" fontId="2" fillId="0" borderId="5" xfId="0" applyFont="1" applyBorder="1" applyProtection="1"/>
    <xf numFmtId="44" fontId="2" fillId="0" borderId="5" xfId="1" applyFont="1" applyBorder="1" applyProtection="1"/>
    <xf numFmtId="44" fontId="2" fillId="0" borderId="5" xfId="1" applyFont="1" applyBorder="1" applyAlignment="1" applyProtection="1">
      <alignment horizontal="center"/>
    </xf>
    <xf numFmtId="0" fontId="2" fillId="0" borderId="0" xfId="0" applyFont="1" applyAlignment="1" applyProtection="1">
      <alignment horizontal="center" vertical="center" wrapText="1"/>
    </xf>
    <xf numFmtId="169" fontId="0" fillId="0" borderId="0" xfId="1" applyNumberFormat="1" applyFont="1" applyProtection="1"/>
    <xf numFmtId="168" fontId="0" fillId="0" borderId="0" xfId="2" applyNumberFormat="1" applyFont="1" applyProtection="1"/>
    <xf numFmtId="0" fontId="6" fillId="0" borderId="0" xfId="0" applyFont="1" applyProtection="1"/>
    <xf numFmtId="168" fontId="0" fillId="0" borderId="0" xfId="0" applyNumberFormat="1" applyProtection="1"/>
    <xf numFmtId="9" fontId="0" fillId="0" borderId="0" xfId="0" applyNumberFormat="1" applyProtection="1"/>
    <xf numFmtId="0" fontId="2" fillId="0" borderId="0" xfId="0" applyFont="1" applyAlignment="1" applyProtection="1">
      <alignment horizontal="left"/>
    </xf>
    <xf numFmtId="0" fontId="0" fillId="0" borderId="0" xfId="0" applyAlignment="1" applyProtection="1">
      <alignment horizontal="right"/>
    </xf>
    <xf numFmtId="0" fontId="2" fillId="0" borderId="0" xfId="0" applyFont="1" applyAlignment="1" applyProtection="1">
      <alignment horizontal="right"/>
    </xf>
    <xf numFmtId="170" fontId="0" fillId="0" borderId="0" xfId="0" applyNumberFormat="1" applyProtection="1"/>
    <xf numFmtId="170" fontId="0" fillId="0" borderId="0" xfId="1" applyNumberFormat="1" applyFont="1" applyProtection="1"/>
    <xf numFmtId="0" fontId="0" fillId="0" borderId="0" xfId="0" applyNumberFormat="1" applyProtection="1"/>
    <xf numFmtId="170" fontId="2" fillId="0" borderId="0" xfId="0" applyNumberFormat="1" applyFont="1" applyProtection="1"/>
    <xf numFmtId="171" fontId="0" fillId="0" borderId="0" xfId="25" applyNumberFormat="1" applyFont="1" applyProtection="1"/>
    <xf numFmtId="1" fontId="0" fillId="0" borderId="0" xfId="0" applyNumberFormat="1" applyAlignment="1" applyProtection="1">
      <alignment horizontal="right"/>
    </xf>
    <xf numFmtId="0" fontId="2" fillId="0" borderId="0" xfId="0" applyFont="1" applyAlignment="1" applyProtection="1">
      <alignment vertical="center"/>
    </xf>
    <xf numFmtId="0" fontId="2" fillId="0" borderId="0" xfId="0" applyFont="1" applyAlignment="1" applyProtection="1">
      <alignment horizontal="right" vertical="center"/>
    </xf>
  </cellXfs>
  <cellStyles count="34">
    <cellStyle name="Gevolgde hyperlink" xfId="4" builtinId="9" hidden="1"/>
    <cellStyle name="Gevolgde hyperlink" xfId="6" builtinId="9" hidden="1"/>
    <cellStyle name="Gevolgde hyperlink" xfId="8" builtinId="9" hidden="1"/>
    <cellStyle name="Gevolgde hyperlink" xfId="10" builtinId="9" hidden="1"/>
    <cellStyle name="Gevolgde hyperlink" xfId="12" builtinId="9" hidden="1"/>
    <cellStyle name="Gevolgde hyperlink" xfId="14" builtinId="9" hidden="1"/>
    <cellStyle name="Gevolgde hyperlink" xfId="16" builtinId="9" hidden="1"/>
    <cellStyle name="Gevolgde hyperlink" xfId="18" builtinId="9" hidden="1"/>
    <cellStyle name="Gevolgde hyperlink" xfId="20" builtinId="9" hidden="1"/>
    <cellStyle name="Gevolgde hyperlink" xfId="22" builtinId="9" hidden="1"/>
    <cellStyle name="Gevolgde hyperlink" xfId="24" builtinId="9" hidden="1"/>
    <cellStyle name="Gevolgde hyperlink" xfId="27" builtinId="9" hidden="1"/>
    <cellStyle name="Gevolgde hyperlink" xfId="29" builtinId="9" hidden="1"/>
    <cellStyle name="Gevolgde hyperlink" xfId="31" builtinId="9" hidden="1"/>
    <cellStyle name="Gevolgde hyperlink" xfId="33" builtinId="9" hidden="1"/>
    <cellStyle name="Hyperlink" xfId="3" builtinId="8" hidden="1"/>
    <cellStyle name="Hyperlink" xfId="5" builtinId="8" hidden="1"/>
    <cellStyle name="Hyperlink" xfId="7" builtinId="8" hidden="1"/>
    <cellStyle name="Hyperlink" xfId="9" builtinId="8" hidden="1"/>
    <cellStyle name="Hyperlink" xfId="11" builtinId="8" hidden="1"/>
    <cellStyle name="Hyperlink" xfId="13" builtinId="8" hidden="1"/>
    <cellStyle name="Hyperlink" xfId="15" builtinId="8" hidden="1"/>
    <cellStyle name="Hyperlink" xfId="17" builtinId="8" hidden="1"/>
    <cellStyle name="Hyperlink" xfId="19" builtinId="8" hidden="1"/>
    <cellStyle name="Hyperlink" xfId="21" builtinId="8" hidden="1"/>
    <cellStyle name="Hyperlink" xfId="23" builtinId="8" hidden="1"/>
    <cellStyle name="Hyperlink" xfId="26" builtinId="8" hidden="1"/>
    <cellStyle name="Hyperlink" xfId="28" builtinId="8" hidden="1"/>
    <cellStyle name="Hyperlink" xfId="30" builtinId="8" hidden="1"/>
    <cellStyle name="Hyperlink" xfId="32" builtinId="8" hidden="1"/>
    <cellStyle name="Komma" xfId="25" builtinId="3"/>
    <cellStyle name="Procent" xfId="2" builtinId="5"/>
    <cellStyle name="Standaard" xfId="0" builtinId="0"/>
    <cellStyle name="Valuta" xfId="1" builtinId="4"/>
  </cellStyles>
  <dxfs count="2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28"/>
  <sheetViews>
    <sheetView tabSelected="1" zoomScaleNormal="120" zoomScalePageLayoutView="120" workbookViewId="0">
      <selection activeCell="B1" sqref="B1"/>
    </sheetView>
  </sheetViews>
  <sheetFormatPr defaultColWidth="8.85546875" defaultRowHeight="15" x14ac:dyDescent="0.25"/>
  <cols>
    <col min="1" max="1" width="39.7109375" style="1" customWidth="1"/>
    <col min="2" max="2" width="13.28515625" style="1" customWidth="1"/>
    <col min="3" max="3" width="17.85546875" style="1" customWidth="1"/>
    <col min="4" max="4" width="12" style="1" customWidth="1"/>
    <col min="5" max="5" width="11.42578125" style="1" customWidth="1"/>
    <col min="6" max="6" width="8.85546875" style="1"/>
    <col min="7" max="7" width="34" style="1" customWidth="1"/>
    <col min="8" max="16384" width="8.85546875" style="1"/>
  </cols>
  <sheetData>
    <row r="1" spans="1:7" ht="15.95" thickTop="1" x14ac:dyDescent="0.2">
      <c r="A1" s="1" t="s">
        <v>0</v>
      </c>
      <c r="B1" s="2">
        <v>12</v>
      </c>
      <c r="C1" s="15" t="str">
        <f>IF(B1*225&gt;B2,"U heeft teveel zonnestroomdelen ingevoerd voor uw stroomverbruik! De berekening is daarmee onjuist. Pas het aantal zonnestroomdelen aan!","")</f>
        <v/>
      </c>
    </row>
    <row r="2" spans="1:7" x14ac:dyDescent="0.2">
      <c r="A2" s="1" t="s">
        <v>1</v>
      </c>
      <c r="B2" s="3">
        <v>3500</v>
      </c>
      <c r="C2" s="1" t="s">
        <v>9</v>
      </c>
      <c r="E2" s="1" t="s">
        <v>40</v>
      </c>
    </row>
    <row r="3" spans="1:7" ht="15.95" thickBot="1" x14ac:dyDescent="0.25">
      <c r="A3" s="1" t="s">
        <v>2</v>
      </c>
      <c r="B3" s="4">
        <v>1500</v>
      </c>
      <c r="C3" s="1" t="s">
        <v>10</v>
      </c>
      <c r="D3" s="5">
        <f>0.7732</f>
        <v>0.7732</v>
      </c>
      <c r="E3" s="6">
        <f>D3*B3</f>
        <v>1159.8</v>
      </c>
      <c r="G3" s="1" t="s">
        <v>67</v>
      </c>
    </row>
    <row r="4" spans="1:7" ht="15.95" thickTop="1" x14ac:dyDescent="0.2">
      <c r="D4" s="5"/>
      <c r="E4" s="6"/>
    </row>
    <row r="5" spans="1:7" x14ac:dyDescent="0.2">
      <c r="A5" s="1" t="s">
        <v>43</v>
      </c>
      <c r="B5" s="1">
        <f>225*B1</f>
        <v>2700</v>
      </c>
      <c r="C5" s="1" t="s">
        <v>9</v>
      </c>
      <c r="D5" s="5">
        <v>0.2283</v>
      </c>
      <c r="E5" s="6">
        <f t="shared" ref="E5:E11" si="0">D5*B5</f>
        <v>616.41</v>
      </c>
      <c r="G5" s="1" t="s">
        <v>68</v>
      </c>
    </row>
    <row r="6" spans="1:7" x14ac:dyDescent="0.2">
      <c r="A6" s="1" t="s">
        <v>3</v>
      </c>
      <c r="B6" s="1">
        <f>B2-B5</f>
        <v>800</v>
      </c>
      <c r="C6" s="8" t="s">
        <v>9</v>
      </c>
      <c r="D6" s="5">
        <f>D5</f>
        <v>0.2283</v>
      </c>
      <c r="E6" s="6">
        <f t="shared" si="0"/>
        <v>182.64000000000001</v>
      </c>
      <c r="G6" s="1" t="str">
        <f>G5</f>
        <v>Greenchoice stroomprijs (jan. 2021)</v>
      </c>
    </row>
    <row r="7" spans="1:7" x14ac:dyDescent="0.2">
      <c r="D7" s="6"/>
      <c r="E7" s="6"/>
    </row>
    <row r="8" spans="1:7" x14ac:dyDescent="0.2">
      <c r="A8" s="1" t="s">
        <v>4</v>
      </c>
      <c r="B8" s="1">
        <v>12</v>
      </c>
      <c r="C8" s="1" t="s">
        <v>11</v>
      </c>
      <c r="D8" s="5">
        <v>5.7495000000000003</v>
      </c>
      <c r="E8" s="6">
        <f t="shared" si="0"/>
        <v>68.994</v>
      </c>
    </row>
    <row r="9" spans="1:7" x14ac:dyDescent="0.2">
      <c r="A9" s="1" t="s">
        <v>5</v>
      </c>
      <c r="B9" s="1">
        <v>12</v>
      </c>
      <c r="C9" s="1" t="s">
        <v>11</v>
      </c>
      <c r="D9" s="5">
        <v>5.7495000000000003</v>
      </c>
      <c r="E9" s="6">
        <f t="shared" si="0"/>
        <v>68.994</v>
      </c>
    </row>
    <row r="10" spans="1:7" x14ac:dyDescent="0.2">
      <c r="D10" s="6"/>
      <c r="E10" s="6"/>
    </row>
    <row r="11" spans="1:7" x14ac:dyDescent="0.2">
      <c r="A11" s="1" t="s">
        <v>6</v>
      </c>
      <c r="B11" s="1">
        <v>1</v>
      </c>
      <c r="C11" s="1" t="s">
        <v>14</v>
      </c>
      <c r="D11" s="7">
        <v>-558.55999999999995</v>
      </c>
      <c r="E11" s="6">
        <f t="shared" si="0"/>
        <v>-558.55999999999995</v>
      </c>
      <c r="G11" s="16"/>
    </row>
    <row r="12" spans="1:7" x14ac:dyDescent="0.2">
      <c r="D12" s="6"/>
      <c r="E12" s="6"/>
    </row>
    <row r="13" spans="1:7" x14ac:dyDescent="0.2">
      <c r="A13" s="1" t="s">
        <v>7</v>
      </c>
      <c r="B13" s="1">
        <v>12</v>
      </c>
      <c r="C13" s="1" t="s">
        <v>11</v>
      </c>
      <c r="D13" s="5">
        <v>22.847999999999999</v>
      </c>
      <c r="E13" s="6">
        <f>D13*B13</f>
        <v>274.17599999999999</v>
      </c>
    </row>
    <row r="14" spans="1:7" x14ac:dyDescent="0.2">
      <c r="A14" s="1" t="s">
        <v>8</v>
      </c>
      <c r="B14" s="1">
        <v>12</v>
      </c>
      <c r="C14" s="1" t="s">
        <v>11</v>
      </c>
      <c r="D14" s="5">
        <v>17.058700000000002</v>
      </c>
      <c r="E14" s="6">
        <f>D14*B14</f>
        <v>204.70440000000002</v>
      </c>
    </row>
    <row r="15" spans="1:7" x14ac:dyDescent="0.2">
      <c r="D15" s="7"/>
      <c r="E15" s="7"/>
    </row>
    <row r="16" spans="1:7" x14ac:dyDescent="0.2">
      <c r="A16" s="1" t="s">
        <v>49</v>
      </c>
      <c r="B16" s="17">
        <f>B5</f>
        <v>2700</v>
      </c>
      <c r="C16" s="1" t="s">
        <v>9</v>
      </c>
      <c r="D16" s="5">
        <f>-0.0943*1.21</f>
        <v>-0.114103</v>
      </c>
      <c r="E16" s="7">
        <f>D16*B16</f>
        <v>-308.07810000000001</v>
      </c>
      <c r="G16" s="1" t="s">
        <v>56</v>
      </c>
    </row>
    <row r="17" spans="1:9" ht="15.95" thickBot="1" x14ac:dyDescent="0.25"/>
    <row r="18" spans="1:9" ht="15.95" thickTop="1" x14ac:dyDescent="0.2">
      <c r="A18" s="19" t="s">
        <v>48</v>
      </c>
      <c r="B18" s="19"/>
      <c r="C18" s="19" t="s">
        <v>14</v>
      </c>
      <c r="D18" s="19"/>
      <c r="E18" s="20">
        <f>SUM(E3:E16)</f>
        <v>1709.0803000000003</v>
      </c>
      <c r="G18" s="1" t="str">
        <f>"= Uw geschatte jaarkosten"</f>
        <v>= Uw geschatte jaarkosten</v>
      </c>
      <c r="H18" s="18"/>
      <c r="I18" s="16"/>
    </row>
    <row r="19" spans="1:9" x14ac:dyDescent="0.2">
      <c r="A19" s="13"/>
      <c r="B19" s="12"/>
      <c r="C19" s="12"/>
      <c r="D19" s="12"/>
      <c r="E19" s="14"/>
      <c r="G19" s="21"/>
    </row>
    <row r="20" spans="1:9" ht="17.100000000000001" customHeight="1" x14ac:dyDescent="0.2">
      <c r="A20" s="9" t="s">
        <v>12</v>
      </c>
      <c r="E20" s="10">
        <f>ROUNDDOWN(0.8*B2/225,0)</f>
        <v>12</v>
      </c>
      <c r="G20" s="11" t="s">
        <v>13</v>
      </c>
    </row>
    <row r="22" spans="1:9" x14ac:dyDescent="0.2">
      <c r="A22" s="1" t="s">
        <v>41</v>
      </c>
      <c r="B22" s="1">
        <f>B1</f>
        <v>12</v>
      </c>
      <c r="C22" s="1" t="s">
        <v>42</v>
      </c>
      <c r="D22" s="7">
        <f>-'Verwacht dividend'!B24</f>
        <v>-9.0759805842536529</v>
      </c>
      <c r="E22" s="7">
        <f>D22*B22</f>
        <v>-108.91176701104384</v>
      </c>
      <c r="G22" s="1" t="s">
        <v>69</v>
      </c>
    </row>
    <row r="23" spans="1:9" ht="15.95" thickBot="1" x14ac:dyDescent="0.25"/>
    <row r="24" spans="1:9" ht="18" thickTop="1" thickBot="1" x14ac:dyDescent="0.25">
      <c r="A24" s="22" t="s">
        <v>39</v>
      </c>
      <c r="B24" s="23"/>
      <c r="C24" s="23" t="s">
        <v>14</v>
      </c>
      <c r="D24" s="24"/>
      <c r="E24" s="25">
        <f>E18+E22</f>
        <v>1600.1685329889565</v>
      </c>
    </row>
    <row r="25" spans="1:9" ht="15.95" thickTop="1" x14ac:dyDescent="0.2"/>
    <row r="26" spans="1:9" x14ac:dyDescent="0.2">
      <c r="E26" s="16">
        <f>E16+E22</f>
        <v>-416.98986701104383</v>
      </c>
      <c r="G26" s="1" t="s">
        <v>57</v>
      </c>
    </row>
    <row r="27" spans="1:9" x14ac:dyDescent="0.2">
      <c r="E27" s="16">
        <f>E26/B1</f>
        <v>-34.74915558425365</v>
      </c>
      <c r="G27" s="1" t="s">
        <v>58</v>
      </c>
    </row>
    <row r="28" spans="1:9" x14ac:dyDescent="0.2">
      <c r="E28" s="39">
        <f>-Restwaarde!B2/'Verwachte jaarrekening'!E27</f>
        <v>7.8191828098154872</v>
      </c>
      <c r="F28" s="1" t="s">
        <v>14</v>
      </c>
      <c r="G28" s="1" t="s">
        <v>50</v>
      </c>
    </row>
  </sheetData>
  <sheetProtection algorithmName="SHA-512" hashValue="rRpJx0cMqj3iDPZfUnk0CCshheEOLtDLSKfVrBI27jre8CphmQ1RZxG7cmHogNvbyGq6B1qd/4V1FXqBXZBHoA==" saltValue="1/r6J1XAVIW6hplgUPW9LA==" spinCount="100000" sheet="1" objects="1" scenarios="1" selectLockedCells="1"/>
  <conditionalFormatting sqref="B1:B3">
    <cfRule type="expression" dxfId="1" priority="3">
      <formula>$B$1*225&lt;=$B$2</formula>
    </cfRule>
    <cfRule type="expression" dxfId="0" priority="4">
      <formula>$B$1*225&gt;$B$2</formula>
    </cfRule>
  </conditionalFormatting>
  <pageMargins left="0.7" right="0.7" top="0.75" bottom="0.75" header="0.3" footer="0.3"/>
  <pageSetup paperSize="9" orientation="portrait" horizontalDpi="4294967292" verticalDpi="429496729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23"/>
  <sheetViews>
    <sheetView workbookViewId="0">
      <selection activeCell="B1" sqref="B1"/>
    </sheetView>
  </sheetViews>
  <sheetFormatPr defaultColWidth="10.85546875" defaultRowHeight="15" x14ac:dyDescent="0.25"/>
  <cols>
    <col min="1" max="1" width="23" style="1" customWidth="1"/>
    <col min="2" max="2" width="15.7109375" style="1" bestFit="1" customWidth="1"/>
    <col min="3" max="3" width="20.42578125" style="1" customWidth="1"/>
    <col min="4" max="16384" width="10.85546875" style="1"/>
  </cols>
  <sheetData>
    <row r="1" spans="1:3" x14ac:dyDescent="0.2">
      <c r="A1" s="41" t="s">
        <v>18</v>
      </c>
      <c r="B1" s="42" t="s">
        <v>15</v>
      </c>
      <c r="C1" s="26"/>
    </row>
    <row r="2" spans="1:3" x14ac:dyDescent="0.2">
      <c r="A2" s="1" t="s">
        <v>17</v>
      </c>
      <c r="B2" s="27">
        <v>271.70999999999998</v>
      </c>
      <c r="C2" s="28"/>
    </row>
    <row r="3" spans="1:3" x14ac:dyDescent="0.2">
      <c r="A3" s="1" t="s">
        <v>19</v>
      </c>
      <c r="B3" s="27">
        <v>253.24493219327368</v>
      </c>
      <c r="C3" s="28"/>
    </row>
    <row r="4" spans="1:3" x14ac:dyDescent="0.2">
      <c r="A4" s="1" t="s">
        <v>20</v>
      </c>
      <c r="B4" s="27">
        <v>234.94456429985678</v>
      </c>
      <c r="C4" s="28"/>
    </row>
    <row r="5" spans="1:3" x14ac:dyDescent="0.2">
      <c r="A5" s="1" t="s">
        <v>21</v>
      </c>
      <c r="B5" s="27">
        <v>216.80757872044276</v>
      </c>
      <c r="C5" s="28"/>
    </row>
    <row r="6" spans="1:3" x14ac:dyDescent="0.2">
      <c r="A6" s="1" t="s">
        <v>22</v>
      </c>
      <c r="B6" s="27">
        <v>198.83266839651964</v>
      </c>
      <c r="C6" s="28"/>
    </row>
    <row r="7" spans="1:3" x14ac:dyDescent="0.2">
      <c r="A7" s="1" t="s">
        <v>23</v>
      </c>
      <c r="B7" s="27">
        <v>181.01853672604346</v>
      </c>
      <c r="C7" s="28"/>
    </row>
    <row r="8" spans="1:3" x14ac:dyDescent="0.2">
      <c r="A8" s="1" t="s">
        <v>24</v>
      </c>
      <c r="B8" s="27">
        <v>163.36389747978669</v>
      </c>
      <c r="C8" s="28"/>
    </row>
    <row r="9" spans="1:3" x14ac:dyDescent="0.2">
      <c r="A9" s="1" t="s">
        <v>25</v>
      </c>
      <c r="B9" s="27">
        <v>145.86747471835554</v>
      </c>
      <c r="C9" s="28"/>
    </row>
    <row r="10" spans="1:3" x14ac:dyDescent="0.2">
      <c r="A10" s="1" t="s">
        <v>26</v>
      </c>
      <c r="B10" s="27">
        <v>128.5280027098714</v>
      </c>
      <c r="C10" s="28"/>
    </row>
    <row r="11" spans="1:3" x14ac:dyDescent="0.2">
      <c r="A11" s="1" t="s">
        <v>27</v>
      </c>
      <c r="B11" s="27">
        <v>111.34422584831069</v>
      </c>
      <c r="C11" s="28"/>
    </row>
    <row r="12" spans="1:3" x14ac:dyDescent="0.2">
      <c r="A12" s="1" t="s">
        <v>28</v>
      </c>
      <c r="B12" s="27">
        <v>94.314898572498066</v>
      </c>
      <c r="C12" s="28"/>
    </row>
    <row r="13" spans="1:3" x14ac:dyDescent="0.2">
      <c r="A13" s="1" t="s">
        <v>29</v>
      </c>
      <c r="B13" s="27">
        <v>77.438785285747514</v>
      </c>
      <c r="C13" s="28"/>
    </row>
    <row r="14" spans="1:3" x14ac:dyDescent="0.2">
      <c r="A14" s="1" t="s">
        <v>30</v>
      </c>
      <c r="B14" s="27">
        <v>60.71466027614656</v>
      </c>
      <c r="C14" s="28"/>
    </row>
    <row r="15" spans="1:3" x14ac:dyDescent="0.2">
      <c r="A15" s="1" t="s">
        <v>31</v>
      </c>
      <c r="B15" s="27">
        <v>44.141307637477951</v>
      </c>
      <c r="C15" s="28"/>
    </row>
    <row r="16" spans="1:3" x14ac:dyDescent="0.2">
      <c r="A16" s="1" t="s">
        <v>32</v>
      </c>
      <c r="B16" s="27">
        <v>27.717521190774278</v>
      </c>
      <c r="C16" s="28"/>
    </row>
    <row r="17" spans="1:4" x14ac:dyDescent="0.2">
      <c r="A17" s="1" t="s">
        <v>33</v>
      </c>
      <c r="B17" s="27">
        <v>11.442104406499823</v>
      </c>
      <c r="C17" s="29" t="s">
        <v>16</v>
      </c>
    </row>
    <row r="18" spans="1:4" x14ac:dyDescent="0.2">
      <c r="A18" s="1" t="s">
        <v>34</v>
      </c>
      <c r="B18" s="27">
        <v>9.0825432069598833</v>
      </c>
      <c r="C18" s="28"/>
    </row>
    <row r="19" spans="1:4" x14ac:dyDescent="0.2">
      <c r="A19" s="1" t="s">
        <v>35</v>
      </c>
      <c r="B19" s="27">
        <v>6.7588378678718186</v>
      </c>
      <c r="C19" s="28"/>
    </row>
    <row r="20" spans="1:4" x14ac:dyDescent="0.2">
      <c r="A20" s="1" t="s">
        <v>36</v>
      </c>
      <c r="B20" s="27">
        <v>4.4707015423520033</v>
      </c>
      <c r="C20" s="28"/>
    </row>
    <row r="21" spans="1:4" x14ac:dyDescent="0.2">
      <c r="A21" s="1" t="s">
        <v>37</v>
      </c>
      <c r="B21" s="27">
        <v>2.2178496782919979</v>
      </c>
      <c r="C21" s="28"/>
    </row>
    <row r="22" spans="1:4" x14ac:dyDescent="0.2">
      <c r="A22" s="1" t="s">
        <v>38</v>
      </c>
      <c r="B22" s="27">
        <v>0</v>
      </c>
      <c r="C22" s="28"/>
    </row>
    <row r="23" spans="1:4" x14ac:dyDescent="0.2">
      <c r="C23" s="30"/>
      <c r="D23" s="31"/>
    </row>
  </sheetData>
  <sheetProtection algorithmName="SHA-512" hashValue="BSqtQTklxiBVlglCXAt68Fj+ZTwfpyglDsQZaGcbijaR8ve7XHGctAMwVCevX7tQbPeEIFl6hf2wabfVg1nInw==" saltValue="uwyUSBWYZz8YkW0GFa4yRw==" spinCount="100000" sheet="1" objects="1" scenarios="1" selectLockedCells="1"/>
  <pageMargins left="0.75" right="0.75" top="1" bottom="1" header="0.5" footer="0.5"/>
  <pageSetup paperSize="9" orientation="portrait" horizontalDpi="4294967292" verticalDpi="429496729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4"/>
  <sheetViews>
    <sheetView workbookViewId="0">
      <selection activeCell="B25" sqref="B25"/>
    </sheetView>
  </sheetViews>
  <sheetFormatPr defaultColWidth="32.140625" defaultRowHeight="15" x14ac:dyDescent="0.25"/>
  <cols>
    <col min="1" max="1" width="32.140625" style="1"/>
    <col min="2" max="2" width="10.28515625" style="1" customWidth="1"/>
    <col min="3" max="3" width="11.28515625" style="1" customWidth="1"/>
    <col min="4" max="16384" width="32.140625" style="1"/>
  </cols>
  <sheetData>
    <row r="1" spans="1:5" x14ac:dyDescent="0.2">
      <c r="A1" s="1" t="s">
        <v>59</v>
      </c>
      <c r="B1" s="5">
        <f>0.0509</f>
        <v>5.0900000000000001E-2</v>
      </c>
    </row>
    <row r="2" spans="1:5" x14ac:dyDescent="0.2">
      <c r="A2" s="1" t="s">
        <v>60</v>
      </c>
      <c r="B2" s="5">
        <v>3.9199999999999999E-2</v>
      </c>
    </row>
    <row r="3" spans="1:5" x14ac:dyDescent="0.2">
      <c r="A3" s="1" t="s">
        <v>61</v>
      </c>
      <c r="B3" s="1">
        <f>1604*225</f>
        <v>360900</v>
      </c>
      <c r="C3" s="1" t="s">
        <v>9</v>
      </c>
      <c r="D3" s="33"/>
      <c r="E3" s="34"/>
    </row>
    <row r="4" spans="1:5" x14ac:dyDescent="0.2">
      <c r="A4" s="33" t="s">
        <v>63</v>
      </c>
      <c r="B4" s="40">
        <f>5/7*B3</f>
        <v>257785.71428571429</v>
      </c>
      <c r="C4" s="1" t="s">
        <v>9</v>
      </c>
    </row>
    <row r="5" spans="1:5" x14ac:dyDescent="0.2">
      <c r="A5" s="33" t="s">
        <v>62</v>
      </c>
      <c r="B5" s="40">
        <f>2/7*B3</f>
        <v>103114.28571428571</v>
      </c>
      <c r="C5" s="1" t="s">
        <v>9</v>
      </c>
    </row>
    <row r="6" spans="1:5" x14ac:dyDescent="0.2">
      <c r="A6" s="1" t="s">
        <v>64</v>
      </c>
      <c r="B6" s="1">
        <v>209</v>
      </c>
    </row>
    <row r="7" spans="1:5" x14ac:dyDescent="0.2">
      <c r="A7" s="1" t="s">
        <v>65</v>
      </c>
      <c r="B7" s="6">
        <v>32.5</v>
      </c>
    </row>
    <row r="8" spans="1:5" x14ac:dyDescent="0.2">
      <c r="A8" s="1" t="s">
        <v>46</v>
      </c>
      <c r="B8" s="37">
        <v>1604</v>
      </c>
    </row>
    <row r="10" spans="1:5" x14ac:dyDescent="0.2">
      <c r="A10" s="32" t="s">
        <v>66</v>
      </c>
    </row>
    <row r="12" spans="1:5" x14ac:dyDescent="0.2">
      <c r="A12" s="32" t="s">
        <v>51</v>
      </c>
    </row>
    <row r="13" spans="1:5" x14ac:dyDescent="0.2">
      <c r="A13" s="1" t="s">
        <v>54</v>
      </c>
      <c r="B13" s="36">
        <v>9398</v>
      </c>
    </row>
    <row r="14" spans="1:5" x14ac:dyDescent="0.2">
      <c r="B14" s="35"/>
    </row>
    <row r="15" spans="1:5" x14ac:dyDescent="0.2">
      <c r="A15" s="10" t="s">
        <v>52</v>
      </c>
    </row>
    <row r="16" spans="1:5" x14ac:dyDescent="0.2">
      <c r="A16" s="1" t="s">
        <v>44</v>
      </c>
      <c r="B16" s="36">
        <f>(B1*B4)+(B2*B5)</f>
        <v>17163.372857142858</v>
      </c>
    </row>
    <row r="17" spans="1:2" x14ac:dyDescent="0.2">
      <c r="A17" s="1" t="s">
        <v>53</v>
      </c>
      <c r="B17" s="35">
        <f>B6*B7</f>
        <v>6792.5</v>
      </c>
    </row>
    <row r="18" spans="1:2" x14ac:dyDescent="0.2">
      <c r="B18" s="35"/>
    </row>
    <row r="19" spans="1:2" x14ac:dyDescent="0.2">
      <c r="A19" s="1" t="s">
        <v>55</v>
      </c>
      <c r="B19" s="35">
        <f>SUM(B16:B18)</f>
        <v>23955.872857142858</v>
      </c>
    </row>
    <row r="21" spans="1:2" x14ac:dyDescent="0.2">
      <c r="A21" s="10" t="s">
        <v>45</v>
      </c>
      <c r="B21" s="38">
        <f>B19-B13</f>
        <v>14557.872857142858</v>
      </c>
    </row>
    <row r="23" spans="1:2" x14ac:dyDescent="0.2">
      <c r="B23" s="35"/>
    </row>
    <row r="24" spans="1:2" x14ac:dyDescent="0.2">
      <c r="A24" s="10" t="s">
        <v>47</v>
      </c>
      <c r="B24" s="38">
        <f>B21/B8</f>
        <v>9.0759805842536529</v>
      </c>
    </row>
  </sheetData>
  <sheetProtection algorithmName="SHA-512" hashValue="q48FB5KNVHFrMn/NGDdrg4zTmNH9SPwy9y4aCgmT3QWtkZn6phmE+Zjh6DGppF753iS9aYPdbwHaVp7FwWxxOg==" saltValue="npMkUeuixM1nZtHrtwo1oA==" spinCount="100000" sheet="1" objects="1" scenarios="1" selectLockedCells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3</vt:i4>
      </vt:variant>
    </vt:vector>
  </HeadingPairs>
  <TitlesOfParts>
    <vt:vector size="3" baseType="lpstr">
      <vt:lpstr>Verwachte jaarrekening</vt:lpstr>
      <vt:lpstr>Restwaarde</vt:lpstr>
      <vt:lpstr>Verwacht dividend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Jeroen Vijverberg</dc:creator>
  <cp:lastModifiedBy>jan.gastkemper@ziggo.nl</cp:lastModifiedBy>
  <dcterms:created xsi:type="dcterms:W3CDTF">2014-12-24T19:48:48Z</dcterms:created>
  <dcterms:modified xsi:type="dcterms:W3CDTF">2021-01-03T18:42:58Z</dcterms:modified>
</cp:coreProperties>
</file>